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РАСЧЕТ РАЗМЕРА КОМИССИИ" sheetId="1" r:id="rId1"/>
  </sheets>
  <definedNames>
    <definedName name="бирсмбп">'РАСЧЕТ РАЗМЕРА КОМИССИИ'!#REF!</definedName>
    <definedName name="Ваш_город">'РАСЧЕТ РАЗМЕРА КОМИССИИ'!#REF!</definedName>
    <definedName name="ьтмб">'РАСЧЕТ РАЗМЕРА КОМИССИИ'!#REF!</definedName>
  </definedNames>
  <calcPr fullCalcOnLoad="1"/>
</workbook>
</file>

<file path=xl/sharedStrings.xml><?xml version="1.0" encoding="utf-8"?>
<sst xmlns="http://schemas.openxmlformats.org/spreadsheetml/2006/main" count="60" uniqueCount="53">
  <si>
    <t>Если Вы решили оформить заказ, заполните, пожалуйста, данные о себе и товарах, а затем направьте этот файл на наш имейл:</t>
  </si>
  <si>
    <t>vse-ikejno@mail.ru</t>
  </si>
  <si>
    <t>Заказчик:</t>
  </si>
  <si>
    <t>ФИО</t>
  </si>
  <si>
    <t>тел.</t>
  </si>
  <si>
    <t>адрес доставки (при необходимости доставки, вкл. № подъезда)</t>
  </si>
  <si>
    <t>e-mail</t>
  </si>
  <si>
    <t>РАСЧЕТ РАЗМЕРА КОМИССИИ ЗА ДОСТАВКУ ТОВАРА</t>
  </si>
  <si>
    <t>по тарифу</t>
  </si>
  <si>
    <t>Цена с комиссией</t>
  </si>
  <si>
    <t>авторасчет комиссии и суммы</t>
  </si>
  <si>
    <t>ФИО                                                  сумма</t>
  </si>
  <si>
    <t>к-во</t>
  </si>
  <si>
    <t>цена</t>
  </si>
  <si>
    <t>артикул</t>
  </si>
  <si>
    <t>наименование</t>
  </si>
  <si>
    <t>п/п</t>
  </si>
  <si>
    <t>до 100</t>
  </si>
  <si>
    <t>100-499</t>
  </si>
  <si>
    <t>500-1099</t>
  </si>
  <si>
    <t>дороже 1100</t>
  </si>
  <si>
    <t>Итого</t>
  </si>
  <si>
    <t>Особенности экспресс-доставки</t>
  </si>
  <si>
    <t>доставка до подъезда (кол-во адресов)</t>
  </si>
  <si>
    <t>если доставка была менее месяца назад</t>
  </si>
  <si>
    <t>доставка на этаж на лифте (кол-во адресов)</t>
  </si>
  <si>
    <t>если это     1-ая доставка за 30 дней</t>
  </si>
  <si>
    <t>доставка на этаж с лифтом (кол-во адресов)</t>
  </si>
  <si>
    <t>кол-во этажей (указывать, только если без лифта)</t>
  </si>
  <si>
    <t>Общее кл-во единиц товара</t>
  </si>
  <si>
    <t xml:space="preserve">Общее кол-во единиц </t>
  </si>
  <si>
    <t>шт</t>
  </si>
  <si>
    <t>На общую сумму товара</t>
  </si>
  <si>
    <t>р.</t>
  </si>
  <si>
    <t>Режим доставки по договору: (вписать "1", если да)</t>
  </si>
  <si>
    <t>Комиссия составляет</t>
  </si>
  <si>
    <t>экспресс-доставка как есть через 7 раб.дней</t>
  </si>
  <si>
    <t>Доставка</t>
  </si>
  <si>
    <t>доставка с отсрочкой до полной комплектации</t>
  </si>
  <si>
    <t>Итого к оплате</t>
  </si>
  <si>
    <t>Внесено в кассу до договору (=предоплата)</t>
  </si>
  <si>
    <t>Доплата по договору</t>
  </si>
  <si>
    <r>
      <t xml:space="preserve">Дата "___"______ 2012 г.      </t>
    </r>
    <r>
      <rPr>
        <b/>
        <sz val="11"/>
        <color indexed="8"/>
        <rFont val="Calibri"/>
        <family val="2"/>
      </rPr>
      <t xml:space="preserve"> </t>
    </r>
    <r>
      <rPr>
        <b/>
        <u val="single"/>
        <sz val="11"/>
        <color indexed="8"/>
        <rFont val="Calibri"/>
        <family val="2"/>
      </rPr>
      <t>АКТ ПРИЕМА-ПЕРЕДАЧИ ТОВАРА</t>
    </r>
  </si>
  <si>
    <t>Товар пп. _______________________ принят. Ожид. пп. ________________</t>
  </si>
  <si>
    <t xml:space="preserve">От пп. _____________ отказываюсь. </t>
  </si>
  <si>
    <t>Подпись ____________________</t>
  </si>
  <si>
    <t>ИТОГО К ДОПЛАТЕ</t>
  </si>
  <si>
    <t>Инструкции:</t>
  </si>
  <si>
    <t>Доставка до подъезда НЕ обяз.!</t>
  </si>
  <si>
    <t>(300р.- с доставкой до подъезда, 0 руб. - при самовывозе из нашего офиса в «Новом» рынке)</t>
  </si>
  <si>
    <r>
      <t>Заполните голубые ячейки</t>
    </r>
    <r>
      <rPr>
        <sz val="11"/>
        <color indexed="8"/>
        <rFont val="Calibri"/>
        <family val="2"/>
      </rPr>
      <t>, указав для каждого артикула (отдельная строка для каждого артикула) количество выбранных Вами товаров и их цену</t>
    </r>
  </si>
  <si>
    <r>
      <t>в соответствующих колонках. Внизу</t>
    </r>
    <r>
      <rPr>
        <b/>
        <sz val="11"/>
        <color indexed="8"/>
        <rFont val="Calibri"/>
        <family val="2"/>
      </rPr>
      <t xml:space="preserve"> на зеленом фоне отобразится сумма</t>
    </r>
    <r>
      <rPr>
        <sz val="11"/>
        <color indexed="8"/>
        <rFont val="Calibri"/>
        <family val="2"/>
      </rPr>
      <t xml:space="preserve"> покупки в самом магазине ИКЕА </t>
    </r>
    <r>
      <rPr>
        <b/>
        <sz val="11"/>
        <color indexed="8"/>
        <rFont val="Calibri"/>
        <family val="2"/>
      </rPr>
      <t>и размер комиссии</t>
    </r>
    <r>
      <rPr>
        <sz val="11"/>
        <color indexed="8"/>
        <rFont val="Calibri"/>
        <family val="2"/>
      </rPr>
      <t xml:space="preserve"> за доставку товаров</t>
    </r>
  </si>
  <si>
    <t>ИКЕА из Москвы в наш офис в Курске, а также итоговая сумма к оплате.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</si>
</sst>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[&lt;=9999999]###\-####;\(###&quot;) &quot;###\-####"/>
    <numFmt numFmtId="166" formatCode="0%"/>
    <numFmt numFmtId="167" formatCode="#"/>
    <numFmt numFmtId="168" formatCode="0"/>
    <numFmt numFmtId="169" formatCode="#,##0"/>
    <numFmt numFmtId="170" formatCode="#,##0_р_."/>
    <numFmt numFmtId="171" formatCode="#,##0&quot;р.&quot;;[RED]\-#,##0&quot;р.&quot;"/>
  </numFmts>
  <fonts count="21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sz val="9"/>
      <color indexed="10"/>
      <name val="Calibri"/>
      <family val="2"/>
    </font>
    <font>
      <sz val="10.5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8"/>
      <name val="Arial Black"/>
      <family val="2"/>
    </font>
    <font>
      <b/>
      <sz val="12"/>
      <color indexed="8"/>
      <name val="Arial Black"/>
      <family val="2"/>
    </font>
    <font>
      <sz val="11"/>
      <color indexed="9"/>
      <name val="Calibri"/>
      <family val="2"/>
    </font>
    <font>
      <b/>
      <i/>
      <sz val="11"/>
      <color indexed="9"/>
      <name val="Calibri"/>
      <family val="2"/>
    </font>
    <font>
      <sz val="18"/>
      <color indexed="19"/>
      <name val="Arial Black"/>
      <family val="2"/>
    </font>
    <font>
      <b/>
      <sz val="18"/>
      <color indexed="19"/>
      <name val="Arial Black"/>
      <family val="2"/>
    </font>
    <font>
      <sz val="18"/>
      <color indexed="9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8"/>
      <name val="Calibri"/>
      <family val="2"/>
    </font>
    <font>
      <i/>
      <sz val="14"/>
      <color indexed="8"/>
      <name val="Calibri"/>
      <family val="2"/>
    </font>
    <font>
      <b/>
      <i/>
      <sz val="11"/>
      <color indexed="8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86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3" fillId="0" borderId="0" xfId="20" applyFont="1" applyAlignment="1">
      <alignment horizontal="right"/>
      <protection/>
    </xf>
    <xf numFmtId="164" fontId="1" fillId="2" borderId="1" xfId="20" applyFont="1" applyFill="1" applyBorder="1">
      <alignment/>
      <protection/>
    </xf>
    <xf numFmtId="164" fontId="1" fillId="0" borderId="0" xfId="20" applyAlignment="1">
      <alignment wrapText="1"/>
      <protection/>
    </xf>
    <xf numFmtId="164" fontId="1" fillId="2" borderId="0" xfId="20" applyFont="1" applyFill="1" applyBorder="1">
      <alignment/>
      <protection/>
    </xf>
    <xf numFmtId="164" fontId="1" fillId="3" borderId="0" xfId="20" applyFill="1">
      <alignment/>
      <protection/>
    </xf>
    <xf numFmtId="164" fontId="1" fillId="2" borderId="2" xfId="20" applyFont="1" applyFill="1" applyBorder="1">
      <alignment/>
      <protection/>
    </xf>
    <xf numFmtId="164" fontId="4" fillId="0" borderId="0" xfId="20" applyFont="1" applyFill="1" applyAlignment="1">
      <alignment horizontal="right"/>
      <protection/>
    </xf>
    <xf numFmtId="164" fontId="5" fillId="0" borderId="3" xfId="20" applyFont="1" applyFill="1" applyBorder="1">
      <alignment/>
      <protection/>
    </xf>
    <xf numFmtId="165" fontId="1" fillId="0" borderId="0" xfId="20" applyNumberFormat="1" applyFill="1">
      <alignment/>
      <protection/>
    </xf>
    <xf numFmtId="164" fontId="3" fillId="4" borderId="0" xfId="20" applyFont="1" applyFill="1">
      <alignment/>
      <protection/>
    </xf>
    <xf numFmtId="164" fontId="1" fillId="0" borderId="0" xfId="20" applyFont="1" applyBorder="1" applyAlignment="1">
      <alignment horizontal="center" wrapText="1"/>
      <protection/>
    </xf>
    <xf numFmtId="166" fontId="1" fillId="0" borderId="0" xfId="20" applyNumberFormat="1" applyBorder="1" applyAlignment="1">
      <alignment horizontal="center" wrapText="1"/>
      <protection/>
    </xf>
    <xf numFmtId="164" fontId="1" fillId="0" borderId="4" xfId="20" applyFont="1" applyBorder="1" applyAlignment="1">
      <alignment horizontal="center" wrapText="1"/>
      <protection/>
    </xf>
    <xf numFmtId="164" fontId="6" fillId="0" borderId="5" xfId="20" applyFont="1" applyFill="1" applyBorder="1" applyAlignment="1">
      <alignment horizontal="center"/>
      <protection/>
    </xf>
    <xf numFmtId="164" fontId="1" fillId="0" borderId="0" xfId="20" applyFont="1" applyAlignment="1">
      <alignment horizontal="right"/>
      <protection/>
    </xf>
    <xf numFmtId="164" fontId="6" fillId="0" borderId="6" xfId="20" applyFont="1" applyBorder="1" applyAlignment="1">
      <alignment horizontal="center"/>
      <protection/>
    </xf>
    <xf numFmtId="164" fontId="6" fillId="0" borderId="7" xfId="20" applyFont="1" applyBorder="1" applyAlignment="1">
      <alignment horizontal="center"/>
      <protection/>
    </xf>
    <xf numFmtId="164" fontId="6" fillId="0" borderId="8" xfId="20" applyFont="1" applyFill="1" applyBorder="1" applyAlignment="1">
      <alignment horizontal="center"/>
      <protection/>
    </xf>
    <xf numFmtId="164" fontId="6" fillId="0" borderId="0" xfId="20" applyFont="1" applyFill="1" applyBorder="1" applyAlignment="1">
      <alignment horizontal="center"/>
      <protection/>
    </xf>
    <xf numFmtId="164" fontId="1" fillId="0" borderId="0" xfId="20" applyBorder="1">
      <alignment/>
      <protection/>
    </xf>
    <xf numFmtId="164" fontId="1" fillId="5" borderId="7" xfId="20" applyFill="1" applyBorder="1">
      <alignment/>
      <protection/>
    </xf>
    <xf numFmtId="164" fontId="1" fillId="0" borderId="7" xfId="20" applyBorder="1">
      <alignment/>
      <protection/>
    </xf>
    <xf numFmtId="167" fontId="1" fillId="0" borderId="0" xfId="20" applyNumberFormat="1">
      <alignment/>
      <protection/>
    </xf>
    <xf numFmtId="164" fontId="1" fillId="5" borderId="6" xfId="20" applyFill="1" applyBorder="1">
      <alignment/>
      <protection/>
    </xf>
    <xf numFmtId="164" fontId="1" fillId="6" borderId="9" xfId="20" applyFill="1" applyBorder="1">
      <alignment/>
      <protection/>
    </xf>
    <xf numFmtId="164" fontId="1" fillId="6" borderId="6" xfId="20" applyFill="1" applyBorder="1">
      <alignment/>
      <protection/>
    </xf>
    <xf numFmtId="164" fontId="1" fillId="0" borderId="6" xfId="20" applyBorder="1">
      <alignment/>
      <protection/>
    </xf>
    <xf numFmtId="164" fontId="6" fillId="0" borderId="10" xfId="20" applyFont="1" applyBorder="1" applyAlignment="1">
      <alignment horizontal="center"/>
      <protection/>
    </xf>
    <xf numFmtId="164" fontId="1" fillId="7" borderId="11" xfId="20" applyFill="1" applyBorder="1">
      <alignment/>
      <protection/>
    </xf>
    <xf numFmtId="164" fontId="1" fillId="0" borderId="12" xfId="20" applyBorder="1">
      <alignment/>
      <protection/>
    </xf>
    <xf numFmtId="164" fontId="7" fillId="0" borderId="13" xfId="20" applyFont="1" applyBorder="1" applyAlignment="1">
      <alignment wrapText="1"/>
      <protection/>
    </xf>
    <xf numFmtId="164" fontId="8" fillId="0" borderId="14" xfId="20" applyFont="1" applyBorder="1" applyAlignment="1">
      <alignment horizontal="center"/>
      <protection/>
    </xf>
    <xf numFmtId="164" fontId="1" fillId="7" borderId="15" xfId="20" applyFill="1" applyBorder="1">
      <alignment/>
      <protection/>
    </xf>
    <xf numFmtId="164" fontId="1" fillId="0" borderId="16" xfId="20" applyBorder="1">
      <alignment/>
      <protection/>
    </xf>
    <xf numFmtId="164" fontId="5" fillId="0" borderId="14" xfId="20" applyFont="1" applyBorder="1" applyAlignment="1">
      <alignment horizontal="center"/>
      <protection/>
    </xf>
    <xf numFmtId="164" fontId="1" fillId="7" borderId="17" xfId="20" applyFill="1" applyBorder="1">
      <alignment/>
      <protection/>
    </xf>
    <xf numFmtId="164" fontId="7" fillId="0" borderId="18" xfId="20" applyFont="1" applyBorder="1" applyAlignment="1">
      <alignment wrapText="1"/>
      <protection/>
    </xf>
    <xf numFmtId="164" fontId="1" fillId="7" borderId="19" xfId="20" applyFill="1" applyBorder="1">
      <alignment/>
      <protection/>
    </xf>
    <xf numFmtId="164" fontId="9" fillId="0" borderId="20" xfId="20" applyFont="1" applyBorder="1">
      <alignment/>
      <protection/>
    </xf>
    <xf numFmtId="164" fontId="1" fillId="8" borderId="15" xfId="20" applyFill="1" applyBorder="1">
      <alignment/>
      <protection/>
    </xf>
    <xf numFmtId="164" fontId="10" fillId="0" borderId="21" xfId="20" applyFont="1" applyBorder="1">
      <alignment/>
      <protection/>
    </xf>
    <xf numFmtId="164" fontId="11" fillId="0" borderId="22" xfId="20" applyNumberFormat="1" applyFont="1" applyBorder="1" applyAlignment="1">
      <alignment/>
      <protection/>
    </xf>
    <xf numFmtId="164" fontId="10" fillId="0" borderId="23" xfId="20" applyFont="1" applyBorder="1">
      <alignment/>
      <protection/>
    </xf>
    <xf numFmtId="164" fontId="12" fillId="0" borderId="0" xfId="20" applyFont="1">
      <alignment/>
      <protection/>
    </xf>
    <xf numFmtId="168" fontId="12" fillId="0" borderId="0" xfId="20" applyNumberFormat="1" applyFont="1">
      <alignment/>
      <protection/>
    </xf>
    <xf numFmtId="164" fontId="1" fillId="9" borderId="0" xfId="20" applyFont="1" applyFill="1">
      <alignment/>
      <protection/>
    </xf>
    <xf numFmtId="164" fontId="10" fillId="9" borderId="14" xfId="20" applyFont="1" applyFill="1" applyBorder="1">
      <alignment/>
      <protection/>
    </xf>
    <xf numFmtId="169" fontId="11" fillId="9" borderId="0" xfId="20" applyNumberFormat="1" applyFont="1" applyFill="1" applyBorder="1" applyAlignment="1">
      <alignment/>
      <protection/>
    </xf>
    <xf numFmtId="164" fontId="10" fillId="0" borderId="24" xfId="20" applyFont="1" applyBorder="1">
      <alignment/>
      <protection/>
    </xf>
    <xf numFmtId="164" fontId="12" fillId="0" borderId="0" xfId="20" applyFont="1" applyFill="1" applyBorder="1">
      <alignment/>
      <protection/>
    </xf>
    <xf numFmtId="164" fontId="1" fillId="4" borderId="0" xfId="20" applyFont="1" applyFill="1">
      <alignment/>
      <protection/>
    </xf>
    <xf numFmtId="164" fontId="10" fillId="10" borderId="14" xfId="20" applyFont="1" applyFill="1" applyBorder="1">
      <alignment/>
      <protection/>
    </xf>
    <xf numFmtId="169" fontId="11" fillId="10" borderId="0" xfId="20" applyNumberFormat="1" applyFont="1" applyFill="1" applyBorder="1" applyAlignment="1">
      <alignment wrapText="1"/>
      <protection/>
    </xf>
    <xf numFmtId="164" fontId="10" fillId="0" borderId="24" xfId="20" applyFont="1" applyBorder="1" applyAlignment="1">
      <alignment/>
      <protection/>
    </xf>
    <xf numFmtId="164" fontId="13" fillId="0" borderId="0" xfId="20" applyFont="1" applyFill="1" applyBorder="1" applyAlignment="1">
      <alignment horizontal="right"/>
      <protection/>
    </xf>
    <xf numFmtId="164" fontId="13" fillId="0" borderId="0" xfId="20" applyFont="1" applyFill="1" applyBorder="1" applyAlignment="1">
      <alignment horizontal="center" vertical="center"/>
      <protection/>
    </xf>
    <xf numFmtId="164" fontId="1" fillId="7" borderId="0" xfId="20" applyFont="1" applyFill="1">
      <alignment/>
      <protection/>
    </xf>
    <xf numFmtId="164" fontId="10" fillId="7" borderId="14" xfId="20" applyFont="1" applyFill="1" applyBorder="1">
      <alignment/>
      <protection/>
    </xf>
    <xf numFmtId="169" fontId="11" fillId="7" borderId="0" xfId="20" applyNumberFormat="1" applyFont="1" applyFill="1" applyBorder="1" applyAlignment="1">
      <alignment/>
      <protection/>
    </xf>
    <xf numFmtId="164" fontId="10" fillId="0" borderId="24" xfId="20" applyFont="1" applyFill="1" applyBorder="1" applyAlignment="1">
      <alignment/>
      <protection/>
    </xf>
    <xf numFmtId="164" fontId="14" fillId="0" borderId="10" xfId="20" applyFont="1" applyFill="1" applyBorder="1">
      <alignment/>
      <protection/>
    </xf>
    <xf numFmtId="170" fontId="15" fillId="11" borderId="25" xfId="20" applyNumberFormat="1" applyFont="1" applyFill="1" applyBorder="1" applyAlignment="1">
      <alignment/>
      <protection/>
    </xf>
    <xf numFmtId="171" fontId="16" fillId="0" borderId="0" xfId="20" applyNumberFormat="1" applyFont="1" applyFill="1" applyBorder="1">
      <alignment/>
      <protection/>
    </xf>
    <xf numFmtId="164" fontId="1" fillId="12" borderId="14" xfId="20" applyFill="1" applyBorder="1">
      <alignment/>
      <protection/>
    </xf>
    <xf numFmtId="164" fontId="1" fillId="12" borderId="0" xfId="20" applyFill="1" applyBorder="1">
      <alignment/>
      <protection/>
    </xf>
    <xf numFmtId="164" fontId="1" fillId="4" borderId="26" xfId="20" applyFill="1" applyBorder="1">
      <alignment/>
      <protection/>
    </xf>
    <xf numFmtId="164" fontId="1" fillId="0" borderId="27" xfId="20" applyFont="1" applyFill="1" applyBorder="1" applyAlignment="1">
      <alignment horizontal="left"/>
      <protection/>
    </xf>
    <xf numFmtId="164" fontId="1" fillId="0" borderId="14" xfId="20" applyFont="1" applyFill="1" applyBorder="1">
      <alignment/>
      <protection/>
    </xf>
    <xf numFmtId="164" fontId="1" fillId="0" borderId="0" xfId="20" applyFill="1" applyBorder="1">
      <alignment/>
      <protection/>
    </xf>
    <xf numFmtId="164" fontId="1" fillId="0" borderId="24" xfId="20" applyFill="1" applyBorder="1">
      <alignment/>
      <protection/>
    </xf>
    <xf numFmtId="164" fontId="1" fillId="13" borderId="10" xfId="20" applyFont="1" applyFill="1" applyBorder="1">
      <alignment/>
      <protection/>
    </xf>
    <xf numFmtId="164" fontId="1" fillId="13" borderId="3" xfId="20" applyFill="1" applyBorder="1">
      <alignment/>
      <protection/>
    </xf>
    <xf numFmtId="164" fontId="1" fillId="0" borderId="20" xfId="20" applyFont="1" applyFill="1" applyBorder="1">
      <alignment/>
      <protection/>
    </xf>
    <xf numFmtId="164" fontId="1" fillId="0" borderId="28" xfId="20" applyFill="1" applyBorder="1">
      <alignment/>
      <protection/>
    </xf>
    <xf numFmtId="164" fontId="1" fillId="0" borderId="29" xfId="20" applyFill="1" applyBorder="1">
      <alignment/>
      <protection/>
    </xf>
    <xf numFmtId="164" fontId="1" fillId="12" borderId="28" xfId="20" applyFont="1" applyFill="1" applyBorder="1">
      <alignment/>
      <protection/>
    </xf>
    <xf numFmtId="171" fontId="18" fillId="12" borderId="30" xfId="20" applyNumberFormat="1" applyFont="1" applyFill="1" applyBorder="1">
      <alignment/>
      <protection/>
    </xf>
    <xf numFmtId="164" fontId="19" fillId="0" borderId="0" xfId="20" applyFont="1">
      <alignment/>
      <protection/>
    </xf>
    <xf numFmtId="164" fontId="20" fillId="0" borderId="0" xfId="20" applyFont="1" applyFill="1">
      <alignment/>
      <protection/>
    </xf>
    <xf numFmtId="164" fontId="20" fillId="0" borderId="0" xfId="20" applyFont="1" applyFill="1" applyBorder="1">
      <alignment/>
      <protection/>
    </xf>
    <xf numFmtId="164" fontId="1" fillId="14" borderId="0" xfId="20" applyFont="1" applyFill="1" applyBorder="1">
      <alignment/>
      <protection/>
    </xf>
    <xf numFmtId="164" fontId="1" fillId="14" borderId="0" xfId="20" applyFill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4F6228"/>
      <rgbColor rgb="00800080"/>
      <rgbColor rgb="00008080"/>
      <rgbColor rgb="00CCC1DA"/>
      <rgbColor rgb="00808080"/>
      <rgbColor rgb="009999FF"/>
      <rgbColor rgb="00993366"/>
      <rgbColor rgb="00F2DCDB"/>
      <rgbColor rgb="00CCFFFF"/>
      <rgbColor rgb="00660066"/>
      <rgbColor rgb="00FF8080"/>
      <rgbColor rgb="000066CC"/>
      <rgbColor rgb="00E6E0EC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D7E4BD"/>
      <rgbColor rgb="00E2FD9D"/>
      <rgbColor rgb="00FFFF99"/>
      <rgbColor rgb="0099CCFF"/>
      <rgbColor rgb="00FF99CC"/>
      <rgbColor rgb="00CC99FF"/>
      <rgbColor rgb="00FCD5B5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e-ikejno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workbookViewId="0" topLeftCell="A1">
      <selection activeCell="B57" sqref="B57"/>
    </sheetView>
  </sheetViews>
  <sheetFormatPr defaultColWidth="9.140625" defaultRowHeight="12.75"/>
  <cols>
    <col min="1" max="1" width="0" style="1" hidden="1" customWidth="1"/>
    <col min="2" max="2" width="31.8515625" style="1" customWidth="1"/>
    <col min="3" max="3" width="9.00390625" style="1" customWidth="1"/>
    <col min="4" max="4" width="22.421875" style="1" customWidth="1"/>
    <col min="5" max="5" width="18.28125" style="1" customWidth="1"/>
    <col min="6" max="6" width="50.8515625" style="1" customWidth="1"/>
    <col min="7" max="7" width="9.8515625" style="1" customWidth="1"/>
    <col min="8" max="9" width="0" style="1" hidden="1" customWidth="1"/>
    <col min="10" max="10" width="11.140625" style="1" customWidth="1"/>
    <col min="11" max="15" width="0" style="1" hidden="1" customWidth="1"/>
    <col min="16" max="16" width="9.8515625" style="1" customWidth="1"/>
    <col min="17" max="16384" width="8.7109375" style="1" customWidth="1"/>
  </cols>
  <sheetData>
    <row r="1" spans="2:7" ht="21" customHeight="1">
      <c r="B1" s="2" t="s">
        <v>0</v>
      </c>
      <c r="G1" s="1" t="s">
        <v>1</v>
      </c>
    </row>
    <row r="2" spans="2:6" ht="21" customHeight="1">
      <c r="B2"/>
      <c r="C2" s="3" t="s">
        <v>2</v>
      </c>
      <c r="D2" s="4" t="s">
        <v>3</v>
      </c>
      <c r="E2" s="5"/>
      <c r="F2" s="5"/>
    </row>
    <row r="3" spans="1:6" ht="21" customHeight="1">
      <c r="A3" s="6"/>
      <c r="B3"/>
      <c r="C3"/>
      <c r="D3" s="4" t="s">
        <v>4</v>
      </c>
      <c r="E3" s="7"/>
      <c r="F3" s="7"/>
    </row>
    <row r="4" spans="1:6" ht="21" customHeight="1">
      <c r="A4" s="8">
        <f>N45</f>
        <v>0</v>
      </c>
      <c r="B4"/>
      <c r="C4"/>
      <c r="D4" s="4" t="s">
        <v>5</v>
      </c>
      <c r="E4" s="9"/>
      <c r="F4" s="9"/>
    </row>
    <row r="5" spans="2:6" ht="21" customHeight="1">
      <c r="B5"/>
      <c r="C5"/>
      <c r="D5" s="4" t="s">
        <v>6</v>
      </c>
      <c r="E5" s="9"/>
      <c r="F5" s="9"/>
    </row>
    <row r="6" ht="7.5" customHeight="1"/>
    <row r="7" spans="2:12" ht="21" customHeight="1">
      <c r="B7" s="10"/>
      <c r="C7" s="11"/>
      <c r="D7" s="12"/>
      <c r="F7" s="13" t="s">
        <v>7</v>
      </c>
      <c r="H7" s="14" t="s">
        <v>8</v>
      </c>
      <c r="I7" s="15">
        <v>1.12</v>
      </c>
      <c r="J7" s="16" t="s">
        <v>9</v>
      </c>
      <c r="K7" s="17"/>
      <c r="L7" s="1" t="s">
        <v>10</v>
      </c>
    </row>
    <row r="8" spans="2:19" ht="12.75">
      <c r="B8" s="18" t="s">
        <v>11</v>
      </c>
      <c r="C8" s="19" t="s">
        <v>12</v>
      </c>
      <c r="D8" s="20" t="s">
        <v>13</v>
      </c>
      <c r="E8" s="20" t="s">
        <v>14</v>
      </c>
      <c r="F8" s="20" t="s">
        <v>15</v>
      </c>
      <c r="G8" s="20" t="s">
        <v>16</v>
      </c>
      <c r="H8" s="14"/>
      <c r="I8" s="14"/>
      <c r="J8" s="16"/>
      <c r="K8" s="21" t="s">
        <v>17</v>
      </c>
      <c r="L8" s="21" t="s">
        <v>18</v>
      </c>
      <c r="M8" s="21" t="s">
        <v>19</v>
      </c>
      <c r="N8" s="17" t="s">
        <v>20</v>
      </c>
      <c r="O8" s="1" t="s">
        <v>21</v>
      </c>
      <c r="Q8" s="22"/>
      <c r="R8" s="23"/>
      <c r="S8" s="23"/>
    </row>
    <row r="9" spans="2:15" ht="12.75">
      <c r="B9" s="1">
        <f>C9*D9</f>
        <v>0</v>
      </c>
      <c r="C9" s="24"/>
      <c r="D9" s="24"/>
      <c r="E9" s="25"/>
      <c r="F9" s="25"/>
      <c r="G9" s="25">
        <v>1</v>
      </c>
      <c r="H9" s="1">
        <f>IF(C9&gt;0,(D9*C9+SUM(K9:N9))/C9,0)</f>
        <v>0</v>
      </c>
      <c r="I9" s="1">
        <f>IF(C9&gt;0,D9/100*112,0)</f>
        <v>0</v>
      </c>
      <c r="J9" s="26">
        <f>IF(H9&gt;I9,H9,I9)</f>
        <v>0</v>
      </c>
      <c r="K9" s="1">
        <f>IF(AND(D9&lt;100,D9&gt;0),IF(C9=0,0,IF(C9=1,30,IF(C9=2,50,C9*10+30))),0)</f>
        <v>0</v>
      </c>
      <c r="L9" s="1">
        <f>IF(AND(D9&lt;500,D9&gt;99),IF(C9=0,0,IF(C9=1,50,IF(C9=2,80,C9*20+40))),0)</f>
        <v>0</v>
      </c>
      <c r="M9" s="1">
        <f>IF(AND(D9&lt;1100,D9&gt;499),IF(C9=0,0,IF(C9=1,110,IF(C9=2,190,C9*50+90))),0)</f>
        <v>0</v>
      </c>
      <c r="N9" s="1">
        <f>IF(1099&lt;D9,D9/100*12*C9,0)</f>
        <v>0</v>
      </c>
      <c r="O9" s="26">
        <f>(J9-D9)*C9</f>
        <v>0</v>
      </c>
    </row>
    <row r="10" spans="2:15" ht="12.75">
      <c r="B10" s="1">
        <f>C10*D10</f>
        <v>0</v>
      </c>
      <c r="C10" s="24"/>
      <c r="D10" s="24"/>
      <c r="E10" s="25"/>
      <c r="F10" s="25"/>
      <c r="G10" s="25">
        <v>2</v>
      </c>
      <c r="H10" s="1">
        <f>IF(C10&gt;0,(D10*C10+SUM(K10:N10))/C10,0)</f>
        <v>0</v>
      </c>
      <c r="I10" s="1">
        <f>IF(C10&gt;0,D10/100*112,0)</f>
        <v>0</v>
      </c>
      <c r="J10" s="26">
        <f>IF(H10&gt;I10,H10,I10)</f>
        <v>0</v>
      </c>
      <c r="K10" s="1">
        <f>IF(AND(D10&lt;100,D10&gt;0),IF(C10=0,0,IF(C10=1,30,IF(C10=2,50,C10*10+30))),0)</f>
        <v>0</v>
      </c>
      <c r="L10" s="1">
        <f>IF(AND(D10&lt;500,D10&gt;99),IF(C10=0,0,IF(C10=1,50,IF(C10=2,80,C10*20+40))),0)</f>
        <v>0</v>
      </c>
      <c r="M10" s="1">
        <f>IF(AND(D10&lt;1100,D10&gt;499),IF(C10=0,0,IF(C10=1,110,IF(C10=2,190,C10*50+90))),0)</f>
        <v>0</v>
      </c>
      <c r="N10" s="1">
        <f>IF(1099&lt;D10,D10/100*12*C10,0)</f>
        <v>0</v>
      </c>
      <c r="O10" s="26">
        <f>(J10-D10)*C10</f>
        <v>0</v>
      </c>
    </row>
    <row r="11" spans="2:19" ht="12.75">
      <c r="B11" s="1">
        <f>C11*D11</f>
        <v>0</v>
      </c>
      <c r="C11" s="24"/>
      <c r="D11" s="24"/>
      <c r="E11" s="25"/>
      <c r="F11" s="25"/>
      <c r="G11" s="25">
        <v>3</v>
      </c>
      <c r="H11" s="1">
        <f>IF(C11&gt;0,(D11*C11+SUM(K11:N11))/C11,0)</f>
        <v>0</v>
      </c>
      <c r="I11" s="1">
        <f>IF(C11&gt;0,D11/100*112,0)</f>
        <v>0</v>
      </c>
      <c r="J11" s="26">
        <f>IF(H11&gt;I11,H11,I11)</f>
        <v>0</v>
      </c>
      <c r="K11" s="1">
        <f>IF(AND(D11&lt;100,D11&gt;0),IF(C11=0,0,IF(C11=1,30,IF(C11=2,50,C11*10+30))),0)</f>
        <v>0</v>
      </c>
      <c r="L11" s="1">
        <f>IF(AND(D11&lt;500,D11&gt;99),IF(C11=0,0,IF(C11=1,50,IF(C11=2,80,C11*20+40))),0)</f>
        <v>0</v>
      </c>
      <c r="M11" s="1">
        <f>IF(AND(D11&lt;1100,D11&gt;499),IF(C11=0,0,IF(C11=1,110,IF(C11=2,190,C11*50+90))),0)</f>
        <v>0</v>
      </c>
      <c r="N11" s="1">
        <f>IF(1099&lt;D11,D11/100*12*C11,0)</f>
        <v>0</v>
      </c>
      <c r="O11" s="26">
        <f>(J11-D11)*C11</f>
        <v>0</v>
      </c>
      <c r="Q11" s="23"/>
      <c r="R11" s="23"/>
      <c r="S11" s="23"/>
    </row>
    <row r="12" spans="2:15" ht="12.75">
      <c r="B12" s="1">
        <f>C12*D12</f>
        <v>0</v>
      </c>
      <c r="C12" s="24"/>
      <c r="D12" s="24"/>
      <c r="E12" s="25"/>
      <c r="F12" s="25"/>
      <c r="G12" s="25">
        <v>4</v>
      </c>
      <c r="H12" s="1">
        <f>IF(C12&gt;0,(D12*C12+SUM(K12:N12))/C12,0)</f>
        <v>0</v>
      </c>
      <c r="I12" s="1">
        <f>IF(C12&gt;0,D12/100*112,0)</f>
        <v>0</v>
      </c>
      <c r="J12" s="26">
        <f>IF(H12&gt;I12,H12,I12)</f>
        <v>0</v>
      </c>
      <c r="K12" s="1">
        <f>IF(AND(D12&lt;100,D12&gt;0),IF(C12=0,0,IF(C12=1,30,IF(C12=2,50,C12*10+30))),0)</f>
        <v>0</v>
      </c>
      <c r="L12" s="1">
        <f>IF(AND(D12&lt;500,D12&gt;99),IF(C12=0,0,IF(C12=1,50,IF(C12=2,80,C12*20+40))),0)</f>
        <v>0</v>
      </c>
      <c r="M12" s="1">
        <f>IF(AND(D12&lt;1100,D12&gt;499),IF(C12=0,0,IF(C12=1,110,IF(C12=2,190,C12*50+90))),0)</f>
        <v>0</v>
      </c>
      <c r="N12" s="1">
        <f>IF(1099&lt;D12,D12/100*12*C12,0)</f>
        <v>0</v>
      </c>
      <c r="O12" s="26">
        <f>(J12-D12)*C12</f>
        <v>0</v>
      </c>
    </row>
    <row r="13" spans="2:15" ht="12.75">
      <c r="B13" s="1">
        <f>C13*D13</f>
        <v>0</v>
      </c>
      <c r="C13" s="24"/>
      <c r="D13" s="24"/>
      <c r="E13" s="25"/>
      <c r="F13" s="25"/>
      <c r="G13" s="25">
        <v>5</v>
      </c>
      <c r="H13" s="1">
        <f>IF(C13&gt;0,(D13*C13+SUM(K13:N13))/C13,0)</f>
        <v>0</v>
      </c>
      <c r="I13" s="1">
        <f>IF(C13&gt;0,D13/100*112,0)</f>
        <v>0</v>
      </c>
      <c r="J13" s="26">
        <f>IF(H13&gt;I13,H13,I13)</f>
        <v>0</v>
      </c>
      <c r="K13" s="1">
        <f>IF(AND(D13&lt;100,D13&gt;0),IF(C13=0,0,IF(C13=1,30,IF(C13=2,50,C13*10+30))),0)</f>
        <v>0</v>
      </c>
      <c r="L13" s="1">
        <f>IF(AND(D13&lt;500,D13&gt;99),IF(C13=0,0,IF(C13=1,50,IF(C13=2,80,C13*20+40))),0)</f>
        <v>0</v>
      </c>
      <c r="M13" s="1">
        <f>IF(AND(D13&lt;1100,D13&gt;499),IF(C13=0,0,IF(C13=1,110,IF(C13=2,190,C13*50+90))),0)</f>
        <v>0</v>
      </c>
      <c r="N13" s="1">
        <f>IF(1099&lt;D13,D13/100*12*C13,0)</f>
        <v>0</v>
      </c>
      <c r="O13" s="26">
        <f>(J13-D13)*C13</f>
        <v>0</v>
      </c>
    </row>
    <row r="14" spans="2:15" ht="12.75">
      <c r="B14" s="1">
        <f>C14*D14</f>
        <v>0</v>
      </c>
      <c r="C14" s="24"/>
      <c r="D14" s="24"/>
      <c r="E14" s="25"/>
      <c r="F14" s="25"/>
      <c r="G14" s="25">
        <v>6</v>
      </c>
      <c r="H14" s="1">
        <f>IF(C14&gt;0,(D14*C14+SUM(K14:N14))/C14,0)</f>
        <v>0</v>
      </c>
      <c r="I14" s="1">
        <f>IF(C14&gt;0,D14/100*112,0)</f>
        <v>0</v>
      </c>
      <c r="J14" s="26">
        <f>IF(H14&gt;I14,H14,I14)</f>
        <v>0</v>
      </c>
      <c r="K14" s="1">
        <f>IF(AND(D14&lt;100,D14&gt;0),IF(C14=0,0,IF(C14=1,30,IF(C14=2,50,C14*10+30))),0)</f>
        <v>0</v>
      </c>
      <c r="L14" s="1">
        <f>IF(AND(D14&lt;500,D14&gt;99),IF(C14=0,0,IF(C14=1,50,IF(C14=2,80,C14*20+40))),0)</f>
        <v>0</v>
      </c>
      <c r="M14" s="1">
        <f>IF(AND(D14&lt;1100,D14&gt;499),IF(C14=0,0,IF(C14=1,110,IF(C14=2,190,C14*50+90))),0)</f>
        <v>0</v>
      </c>
      <c r="N14" s="1">
        <f>IF(1099&lt;D14,D14/100*12*C14,0)</f>
        <v>0</v>
      </c>
      <c r="O14" s="26">
        <f>(J14-D14)*C14</f>
        <v>0</v>
      </c>
    </row>
    <row r="15" spans="2:15" ht="12.75">
      <c r="B15" s="1">
        <f>C15*D15</f>
        <v>0</v>
      </c>
      <c r="C15" s="24"/>
      <c r="D15" s="24"/>
      <c r="E15" s="25"/>
      <c r="F15" s="25"/>
      <c r="G15" s="25">
        <v>7</v>
      </c>
      <c r="H15" s="1">
        <f>IF(C15&gt;0,(D15*C15+SUM(K15:N15))/C15,0)</f>
        <v>0</v>
      </c>
      <c r="I15" s="1">
        <f>IF(C15&gt;0,D15/100*112,0)</f>
        <v>0</v>
      </c>
      <c r="J15" s="26">
        <f>IF(H15&gt;I15,H15,I15)</f>
        <v>0</v>
      </c>
      <c r="K15" s="1">
        <f>IF(AND(D15&lt;100,D15&gt;0),IF(C15=0,0,IF(C15=1,30,IF(C15=2,50,C15*10+30))),0)</f>
        <v>0</v>
      </c>
      <c r="L15" s="1">
        <f>IF(AND(D15&lt;500,D15&gt;99),IF(C15=0,0,IF(C15=1,50,IF(C15=2,80,C15*20+40))),0)</f>
        <v>0</v>
      </c>
      <c r="M15" s="1">
        <f>IF(AND(D15&lt;1100,D15&gt;499),IF(C15=0,0,IF(C15=1,110,IF(C15=2,190,C15*50+90))),0)</f>
        <v>0</v>
      </c>
      <c r="N15" s="1">
        <f>IF(1099&lt;D15,D15/100*12*C15,0)</f>
        <v>0</v>
      </c>
      <c r="O15" s="26">
        <f>(J15-D15)*C15</f>
        <v>0</v>
      </c>
    </row>
    <row r="16" spans="2:15" ht="12.75">
      <c r="B16" s="1">
        <f>C16*D16</f>
        <v>0</v>
      </c>
      <c r="C16" s="24"/>
      <c r="D16" s="24"/>
      <c r="E16" s="25"/>
      <c r="F16" s="25"/>
      <c r="G16" s="25">
        <v>8</v>
      </c>
      <c r="H16" s="1">
        <f>IF(C16&gt;0,(D16*C16+SUM(K16:N16))/C16,0)</f>
        <v>0</v>
      </c>
      <c r="I16" s="1">
        <f>IF(C16&gt;0,D16/100*112,0)</f>
        <v>0</v>
      </c>
      <c r="J16" s="26">
        <f>IF(H16&gt;I16,H16,I16)</f>
        <v>0</v>
      </c>
      <c r="K16" s="1">
        <f>IF(AND(D16&lt;100,D16&gt;0),IF(C16=0,0,IF(C16=1,30,IF(C16=2,50,C16*10+30))),0)</f>
        <v>0</v>
      </c>
      <c r="L16" s="1">
        <f>IF(AND(D16&lt;500,D16&gt;99),IF(C16=0,0,IF(C16=1,50,IF(C16=2,80,C16*20+40))),0)</f>
        <v>0</v>
      </c>
      <c r="M16" s="1">
        <f>IF(AND(D16&lt;1100,D16&gt;499),IF(C16=0,0,IF(C16=1,110,IF(C16=2,190,C16*50+90))),0)</f>
        <v>0</v>
      </c>
      <c r="N16" s="1">
        <f>IF(1099&lt;D16,D16/100*12*C16,0)</f>
        <v>0</v>
      </c>
      <c r="O16" s="26">
        <f>(J16-D16)*C16</f>
        <v>0</v>
      </c>
    </row>
    <row r="17" spans="2:15" ht="12.75">
      <c r="B17" s="1">
        <f>C17*D17</f>
        <v>0</v>
      </c>
      <c r="C17" s="24"/>
      <c r="D17" s="24"/>
      <c r="E17" s="25"/>
      <c r="F17" s="25"/>
      <c r="G17" s="25">
        <v>9</v>
      </c>
      <c r="H17" s="1">
        <f>IF(C17&gt;0,(D17*C17+SUM(K17:N17))/C17,0)</f>
        <v>0</v>
      </c>
      <c r="I17" s="1">
        <f>IF(C17&gt;0,D17/100*112,0)</f>
        <v>0</v>
      </c>
      <c r="J17" s="26">
        <f>IF(H17&gt;I17,H17,I17)</f>
        <v>0</v>
      </c>
      <c r="K17" s="1">
        <f>IF(AND(D17&lt;100,D17&gt;0),IF(C17=0,0,IF(C17=1,30,IF(C17=2,50,C17*10+30))),0)</f>
        <v>0</v>
      </c>
      <c r="L17" s="1">
        <f>IF(AND(D17&lt;500,D17&gt;99),IF(C17=0,0,IF(C17=1,50,IF(C17=2,80,C17*20+40))),0)</f>
        <v>0</v>
      </c>
      <c r="M17" s="1">
        <f>IF(AND(D17&lt;1100,D17&gt;499),IF(C17=0,0,IF(C17=1,110,IF(C17=2,190,C17*50+90))),0)</f>
        <v>0</v>
      </c>
      <c r="N17" s="1">
        <f>IF(1099&lt;D17,D17/100*12*C17,0)</f>
        <v>0</v>
      </c>
      <c r="O17" s="26">
        <f>(J17-D17)*C17</f>
        <v>0</v>
      </c>
    </row>
    <row r="18" spans="2:15" ht="12.75">
      <c r="B18" s="1">
        <f>C18*D18</f>
        <v>0</v>
      </c>
      <c r="C18" s="24"/>
      <c r="D18" s="24"/>
      <c r="E18" s="25"/>
      <c r="F18" s="25"/>
      <c r="G18" s="25">
        <v>10</v>
      </c>
      <c r="H18" s="1">
        <f>IF(C18&gt;0,(D18*C18+SUM(K18:N18))/C18,0)</f>
        <v>0</v>
      </c>
      <c r="I18" s="1">
        <f>IF(C18&gt;0,D18/100*112,0)</f>
        <v>0</v>
      </c>
      <c r="J18" s="26">
        <f>IF(H18&gt;I18,H18,I18)</f>
        <v>0</v>
      </c>
      <c r="K18" s="1">
        <f>IF(AND(D18&lt;100,D18&gt;0),IF(C18=0,0,IF(C18=1,30,IF(C18=2,50,C18*10+30))),0)</f>
        <v>0</v>
      </c>
      <c r="L18" s="1">
        <f>IF(AND(D18&lt;500,D18&gt;99),IF(C18=0,0,IF(C18=1,50,IF(C18=2,80,C18*20+40))),0)</f>
        <v>0</v>
      </c>
      <c r="M18" s="1">
        <f>IF(AND(D18&lt;1100,D18&gt;499),IF(C18=0,0,IF(C18=1,110,IF(C18=2,190,C18*50+90))),0)</f>
        <v>0</v>
      </c>
      <c r="N18" s="1">
        <f>IF(1099&lt;D18,D18/100*12*C18,0)</f>
        <v>0</v>
      </c>
      <c r="O18" s="26">
        <f>(J18-D18)*C18</f>
        <v>0</v>
      </c>
    </row>
    <row r="19" spans="2:15" ht="12.75">
      <c r="B19" s="1">
        <f>C19*D19</f>
        <v>0</v>
      </c>
      <c r="C19" s="27"/>
      <c r="D19" s="27"/>
      <c r="E19" s="25"/>
      <c r="F19" s="25"/>
      <c r="G19" s="25">
        <v>11</v>
      </c>
      <c r="H19" s="1">
        <f>IF(C19&gt;0,(D19*C19+SUM(K19:N19))/C19,0)</f>
        <v>0</v>
      </c>
      <c r="I19" s="1">
        <f>IF(C19&gt;0,D19/100*112,0)</f>
        <v>0</v>
      </c>
      <c r="J19" s="26">
        <f>IF(H19&gt;I19,H19,I19)</f>
        <v>0</v>
      </c>
      <c r="K19" s="1">
        <f>IF(AND(D19&lt;100,D19&gt;0),IF(C19=0,0,IF(C19=1,30,IF(C19=2,50,C19*10+30))),0)</f>
        <v>0</v>
      </c>
      <c r="L19" s="1">
        <f>IF(AND(D19&lt;500,D19&gt;99),IF(C19=0,0,IF(C19=1,50,IF(C19=2,80,C19*20+40))),0)</f>
        <v>0</v>
      </c>
      <c r="M19" s="1">
        <f>IF(AND(D19&lt;1100,D19&gt;499),IF(C19=0,0,IF(C19=1,110,IF(C19=2,190,C19*50+90))),0)</f>
        <v>0</v>
      </c>
      <c r="N19" s="1">
        <f>IF(1099&lt;D19,D19/100*12*C19,0)</f>
        <v>0</v>
      </c>
      <c r="O19" s="26">
        <f>(J19-D19)*C19</f>
        <v>0</v>
      </c>
    </row>
    <row r="20" spans="2:15" ht="12.75">
      <c r="B20" s="1">
        <f>C20*D20</f>
        <v>0</v>
      </c>
      <c r="C20" s="27"/>
      <c r="D20" s="27"/>
      <c r="E20" s="25"/>
      <c r="F20" s="25"/>
      <c r="G20" s="25">
        <v>12</v>
      </c>
      <c r="H20" s="1">
        <f>IF(C20&gt;0,(D20*C20+SUM(K20:N20))/C20,0)</f>
        <v>0</v>
      </c>
      <c r="I20" s="1">
        <f>IF(C20&gt;0,D20/100*112,0)</f>
        <v>0</v>
      </c>
      <c r="J20" s="26">
        <f>IF(H20&gt;I20,H20,I20)</f>
        <v>0</v>
      </c>
      <c r="K20" s="1">
        <f>IF(AND(D20&lt;100,D20&gt;0),IF(C20=0,0,IF(C20=1,30,IF(C20=2,50,C20*10+30))),0)</f>
        <v>0</v>
      </c>
      <c r="L20" s="1">
        <f>IF(AND(D20&lt;500,D20&gt;99),IF(C20=0,0,IF(C20=1,50,IF(C20=2,80,C20*20+40))),0)</f>
        <v>0</v>
      </c>
      <c r="M20" s="1">
        <f>IF(AND(D20&lt;1100,D20&gt;499),IF(C20=0,0,IF(C20=1,110,IF(C20=2,190,C20*50+90))),0)</f>
        <v>0</v>
      </c>
      <c r="N20" s="1">
        <f>IF(1099&lt;D20,D20/100*12*C20,0)</f>
        <v>0</v>
      </c>
      <c r="O20" s="26">
        <f>(J20-D20)*C20</f>
        <v>0</v>
      </c>
    </row>
    <row r="21" spans="2:15" ht="12.75">
      <c r="B21" s="1">
        <f>C21*D21</f>
        <v>0</v>
      </c>
      <c r="C21" s="27"/>
      <c r="D21" s="27"/>
      <c r="E21" s="25"/>
      <c r="F21" s="25"/>
      <c r="G21" s="25">
        <v>13</v>
      </c>
      <c r="H21" s="1">
        <f>IF(C21&gt;0,(D21*C21+SUM(K21:N21))/C21,0)</f>
        <v>0</v>
      </c>
      <c r="I21" s="1">
        <f>IF(C21&gt;0,D21/100*112,0)</f>
        <v>0</v>
      </c>
      <c r="J21" s="26">
        <f>IF(H21&gt;I21,H21,I21)</f>
        <v>0</v>
      </c>
      <c r="K21" s="1">
        <f>IF(AND(D21&lt;100,D21&gt;0),IF(C21=0,0,IF(C21=1,30,IF(C21=2,50,C21*10+30))),0)</f>
        <v>0</v>
      </c>
      <c r="L21" s="1">
        <f>IF(AND(D21&lt;500,D21&gt;99),IF(C21=0,0,IF(C21=1,50,IF(C21=2,80,C21*20+40))),0)</f>
        <v>0</v>
      </c>
      <c r="M21" s="1">
        <f>IF(AND(D21&lt;1100,D21&gt;499),IF(C21=0,0,IF(C21=1,110,IF(C21=2,190,C21*50+90))),0)</f>
        <v>0</v>
      </c>
      <c r="N21" s="1">
        <f>IF(1099&lt;D21,D21/100*12*C21,0)</f>
        <v>0</v>
      </c>
      <c r="O21" s="26">
        <f>(J21-D21)*C21</f>
        <v>0</v>
      </c>
    </row>
    <row r="22" spans="2:15" ht="12.75">
      <c r="B22" s="1">
        <f>C22*D22</f>
        <v>0</v>
      </c>
      <c r="C22" s="27"/>
      <c r="D22" s="27"/>
      <c r="E22" s="25"/>
      <c r="F22" s="25"/>
      <c r="G22" s="25">
        <v>14</v>
      </c>
      <c r="H22" s="1">
        <f>IF(C22&gt;0,(D22*C22+SUM(K22:N22))/C22,0)</f>
        <v>0</v>
      </c>
      <c r="I22" s="1">
        <f>IF(C22&gt;0,D22/100*112,0)</f>
        <v>0</v>
      </c>
      <c r="J22" s="26">
        <f>IF(H22&gt;I22,H22,I22)</f>
        <v>0</v>
      </c>
      <c r="K22" s="1">
        <f>IF(AND(D22&lt;100,D22&gt;0),IF(C22=0,0,IF(C22=1,30,IF(C22=2,50,C22*10+30))),0)</f>
        <v>0</v>
      </c>
      <c r="L22" s="1">
        <f>IF(AND(D22&lt;500,D22&gt;99),IF(C22=0,0,IF(C22=1,50,IF(C22=2,80,C22*20+40))),0)</f>
        <v>0</v>
      </c>
      <c r="M22" s="1">
        <f>IF(AND(D22&lt;1100,D22&gt;499),IF(C22=0,0,IF(C22=1,110,IF(C22=2,190,C22*50+90))),0)</f>
        <v>0</v>
      </c>
      <c r="N22" s="1">
        <f>IF(1099&lt;D22,D22/100*12*C22,0)</f>
        <v>0</v>
      </c>
      <c r="O22" s="26">
        <f>(J22-D22)*C22</f>
        <v>0</v>
      </c>
    </row>
    <row r="23" spans="2:15" ht="12.75">
      <c r="B23" s="1">
        <f>C23*D23</f>
        <v>0</v>
      </c>
      <c r="C23" s="27"/>
      <c r="D23" s="27"/>
      <c r="E23" s="25"/>
      <c r="F23" s="25"/>
      <c r="G23" s="25">
        <v>15</v>
      </c>
      <c r="H23" s="1">
        <f>IF(C23&gt;0,(D23*C23+SUM(K23:N23))/C23,0)</f>
        <v>0</v>
      </c>
      <c r="I23" s="1">
        <f>IF(C23&gt;0,D23/100*112,0)</f>
        <v>0</v>
      </c>
      <c r="J23" s="26">
        <f>IF(H23&gt;I23,H23,I23)</f>
        <v>0</v>
      </c>
      <c r="K23" s="1">
        <f>IF(AND(D23&lt;100,D23&gt;0),IF(C23=0,0,IF(C23=1,30,IF(C23=2,50,C23*10+30))),0)</f>
        <v>0</v>
      </c>
      <c r="L23" s="1">
        <f>IF(AND(D23&lt;500,D23&gt;99),IF(C23=0,0,IF(C23=1,50,IF(C23=2,80,C23*20+40))),0)</f>
        <v>0</v>
      </c>
      <c r="M23" s="1">
        <f>IF(AND(D23&lt;1100,D23&gt;499),IF(C23=0,0,IF(C23=1,110,IF(C23=2,190,C23*50+90))),0)</f>
        <v>0</v>
      </c>
      <c r="N23" s="1">
        <f>IF(1099&lt;D23,D23/100*12*C23,0)</f>
        <v>0</v>
      </c>
      <c r="O23" s="26">
        <f>(J23-D23)*C23</f>
        <v>0</v>
      </c>
    </row>
    <row r="24" spans="2:15" ht="12.75">
      <c r="B24" s="1">
        <f>C24*D24</f>
        <v>0</v>
      </c>
      <c r="C24" s="27"/>
      <c r="D24" s="27"/>
      <c r="E24" s="25"/>
      <c r="F24" s="25"/>
      <c r="G24" s="25">
        <v>16</v>
      </c>
      <c r="H24" s="1">
        <f>IF(C24&gt;0,(D24*C24+SUM(K24:N24))/C24,0)</f>
        <v>0</v>
      </c>
      <c r="I24" s="1">
        <f>IF(C24&gt;0,D24/100*112,0)</f>
        <v>0</v>
      </c>
      <c r="J24" s="26">
        <f>IF(H24&gt;I24,H24,I24)</f>
        <v>0</v>
      </c>
      <c r="K24" s="1">
        <f>IF(AND(D24&lt;100,D24&gt;0),IF(C24=0,0,IF(C24=1,30,IF(C24=2,50,C24*10+30))),0)</f>
        <v>0</v>
      </c>
      <c r="L24" s="1">
        <f>IF(AND(D24&lt;500,D24&gt;99),IF(C24=0,0,IF(C24=1,50,IF(C24=2,80,C24*20+40))),0)</f>
        <v>0</v>
      </c>
      <c r="M24" s="1">
        <f>IF(AND(D24&lt;1100,D24&gt;499),IF(C24=0,0,IF(C24=1,110,IF(C24=2,190,C24*50+90))),0)</f>
        <v>0</v>
      </c>
      <c r="N24" s="1">
        <f>IF(1099&lt;D24,D24/100*12*C24,0)</f>
        <v>0</v>
      </c>
      <c r="O24" s="26">
        <f>(J24-D24)*C24</f>
        <v>0</v>
      </c>
    </row>
    <row r="25" spans="2:15" ht="12.75">
      <c r="B25" s="1">
        <f>C25*D25</f>
        <v>0</v>
      </c>
      <c r="C25" s="27"/>
      <c r="D25" s="27"/>
      <c r="E25" s="25"/>
      <c r="F25" s="25"/>
      <c r="G25" s="25">
        <v>17</v>
      </c>
      <c r="H25" s="1">
        <f>IF(C25&gt;0,(D25*C25+SUM(K25:N25))/C25,0)</f>
        <v>0</v>
      </c>
      <c r="I25" s="1">
        <f>IF(C25&gt;0,D25/100*112,0)</f>
        <v>0</v>
      </c>
      <c r="J25" s="26">
        <f>IF(H25&gt;I25,H25,I25)</f>
        <v>0</v>
      </c>
      <c r="K25" s="1">
        <f>IF(AND(D25&lt;100,D25&gt;0),IF(C25=0,0,IF(C25=1,30,IF(C25=2,50,C25*10+30))),0)</f>
        <v>0</v>
      </c>
      <c r="L25" s="1">
        <f>IF(AND(D25&lt;500,D25&gt;99),IF(C25=0,0,IF(C25=1,50,IF(C25=2,80,C25*20+40))),0)</f>
        <v>0</v>
      </c>
      <c r="M25" s="1">
        <f>IF(AND(D25&lt;1100,D25&gt;499),IF(C25=0,0,IF(C25=1,110,IF(C25=2,190,C25*50+90))),0)</f>
        <v>0</v>
      </c>
      <c r="N25" s="1">
        <f>IF(1099&lt;D25,D25/100*12*C25,0)</f>
        <v>0</v>
      </c>
      <c r="O25" s="26">
        <f>(J25-D25)*C25</f>
        <v>0</v>
      </c>
    </row>
    <row r="26" spans="2:15" ht="12.75">
      <c r="B26" s="1">
        <f>C26*D26</f>
        <v>0</v>
      </c>
      <c r="C26" s="27"/>
      <c r="D26" s="24"/>
      <c r="E26" s="25"/>
      <c r="F26" s="25"/>
      <c r="G26" s="25">
        <v>18</v>
      </c>
      <c r="H26" s="1">
        <f>IF(C26&gt;0,(D26*C26+SUM(K26:N26))/C26,0)</f>
        <v>0</v>
      </c>
      <c r="I26" s="1">
        <f>IF(C26&gt;0,D26/100*112,0)</f>
        <v>0</v>
      </c>
      <c r="J26" s="26">
        <f>IF(H26&gt;I26,H26,I26)</f>
        <v>0</v>
      </c>
      <c r="K26" s="1">
        <f>IF(AND(D26&lt;100,D26&gt;0),IF(C26=0,0,IF(C26=1,30,IF(C26=2,50,C26*10+30))),0)</f>
        <v>0</v>
      </c>
      <c r="L26" s="1">
        <f>IF(AND(D26&lt;500,D26&gt;99),IF(C26=0,0,IF(C26=1,50,IF(C26=2,80,C26*20+40))),0)</f>
        <v>0</v>
      </c>
      <c r="M26" s="1">
        <f>IF(AND(D26&lt;1100,D26&gt;499),IF(C26=0,0,IF(C26=1,110,IF(C26=2,190,C26*50+90))),0)</f>
        <v>0</v>
      </c>
      <c r="N26" s="1">
        <f>IF(1099&lt;D26,D26/100*12*C26,0)</f>
        <v>0</v>
      </c>
      <c r="O26" s="26">
        <f>(J26-D26)*C26</f>
        <v>0</v>
      </c>
    </row>
    <row r="27" spans="2:15" ht="12.75">
      <c r="B27" s="1">
        <f>C27*D27</f>
        <v>0</v>
      </c>
      <c r="C27" s="27"/>
      <c r="D27" s="24"/>
      <c r="E27" s="25"/>
      <c r="F27" s="25"/>
      <c r="G27" s="25">
        <v>19</v>
      </c>
      <c r="H27" s="1">
        <f>IF(C27&gt;0,(D27*C27+SUM(K27:N27))/C27,0)</f>
        <v>0</v>
      </c>
      <c r="I27" s="1">
        <f>IF(C27&gt;0,D27/100*112,0)</f>
        <v>0</v>
      </c>
      <c r="J27" s="26">
        <f>IF(H27&gt;I27,H27,I27)</f>
        <v>0</v>
      </c>
      <c r="K27" s="1">
        <f>IF(AND(D27&lt;100,D27&gt;0),IF(C27=0,0,IF(C27=1,30,IF(C27=2,50,C27*10+30))),0)</f>
        <v>0</v>
      </c>
      <c r="L27" s="1">
        <f>IF(AND(D27&lt;500,D27&gt;99),IF(C27=0,0,IF(C27=1,50,IF(C27=2,80,C27*20+40))),0)</f>
        <v>0</v>
      </c>
      <c r="M27" s="1">
        <f>IF(AND(D27&lt;1100,D27&gt;499),IF(C27=0,0,IF(C27=1,110,IF(C27=2,190,C27*50+90))),0)</f>
        <v>0</v>
      </c>
      <c r="N27" s="1">
        <f>IF(1099&lt;D27,D27/100*12*C27,0)</f>
        <v>0</v>
      </c>
      <c r="O27" s="26">
        <f>(J27-D27)*C27</f>
        <v>0</v>
      </c>
    </row>
    <row r="28" spans="2:15" ht="12.75">
      <c r="B28" s="1">
        <f>C28*D28</f>
        <v>0</v>
      </c>
      <c r="C28" s="27"/>
      <c r="D28" s="27"/>
      <c r="E28" s="25"/>
      <c r="F28" s="25"/>
      <c r="G28" s="25">
        <v>20</v>
      </c>
      <c r="H28" s="1">
        <f>IF(C28&gt;0,(D28*C28+SUM(K28:N28))/C28,0)</f>
        <v>0</v>
      </c>
      <c r="I28" s="1">
        <f>IF(C28&gt;0,D28/100*112,0)</f>
        <v>0</v>
      </c>
      <c r="J28" s="26">
        <f>IF(H28&gt;I28,H28,I28)</f>
        <v>0</v>
      </c>
      <c r="K28" s="1">
        <f>IF(AND(D28&lt;100,D28&gt;0),IF(C28=0,0,IF(C28=1,30,IF(C28=2,50,C28*10+30))),0)</f>
        <v>0</v>
      </c>
      <c r="L28" s="1">
        <f>IF(AND(D28&lt;500,D28&gt;99),IF(C28=0,0,IF(C28=1,50,IF(C28=2,80,C28*20+40))),0)</f>
        <v>0</v>
      </c>
      <c r="M28" s="1">
        <f>IF(AND(D28&lt;1100,D28&gt;499),IF(C28=0,0,IF(C28=1,110,IF(C28=2,190,C28*50+90))),0)</f>
        <v>0</v>
      </c>
      <c r="N28" s="1">
        <f>IF(1099&lt;D28,D28/100*12*C28,0)</f>
        <v>0</v>
      </c>
      <c r="O28" s="26">
        <f>(J28-D28)*C28</f>
        <v>0</v>
      </c>
    </row>
    <row r="29" spans="2:14" ht="0.75" customHeight="1">
      <c r="B29" s="1">
        <f>C29*D29</f>
        <v>0</v>
      </c>
      <c r="C29" s="28"/>
      <c r="D29" s="29"/>
      <c r="E29" s="30"/>
      <c r="F29" s="30"/>
      <c r="G29" s="25">
        <v>21</v>
      </c>
      <c r="K29" s="1">
        <f>IF(D29=0,0,IF(D29&lt;100,IF(C29=0,0,IF(C29=1,30,IF(C29=2,50,C29*10+30)))))</f>
        <v>0</v>
      </c>
      <c r="L29" s="1">
        <f>IF(D29&lt;500,IF(D29&gt;99,D29/D29*C29,0),0)</f>
        <v>0</v>
      </c>
      <c r="M29" s="1">
        <f>IF(D29&lt;1100,IF(D29&gt;499,D29/D29*C29,0),0)</f>
        <v>0</v>
      </c>
      <c r="N29" s="1">
        <f>IF(1099&lt;D29,D29/100*12*C29,0)</f>
        <v>0</v>
      </c>
    </row>
    <row r="30" spans="2:14" ht="12.75" hidden="1">
      <c r="B30" s="1">
        <f>C30*D30</f>
        <v>0</v>
      </c>
      <c r="C30" s="28"/>
      <c r="D30" s="29"/>
      <c r="E30" s="30"/>
      <c r="F30" s="30"/>
      <c r="G30" s="25">
        <v>22</v>
      </c>
      <c r="K30" s="1">
        <f>IF(D30=0,0,IF(D30&lt;100,IF(C30=0,0,IF(C30=1,30,IF(C30=2,50,C30*10+30)))))</f>
        <v>0</v>
      </c>
      <c r="L30" s="1">
        <f>IF(D30&lt;500,IF(D30&gt;99,D30/D30*C30,0),0)</f>
        <v>0</v>
      </c>
      <c r="M30" s="1">
        <f>IF(D30&lt;1100,IF(D30&gt;499,D30/D30*C30,0),0)</f>
        <v>0</v>
      </c>
      <c r="N30" s="1">
        <f>IF(1099&lt;D30,D30/100*12*C30,0)</f>
        <v>0</v>
      </c>
    </row>
    <row r="31" spans="2:14" ht="12.75" hidden="1">
      <c r="B31" s="1">
        <f>C31*D31</f>
        <v>0</v>
      </c>
      <c r="C31" s="28"/>
      <c r="D31" s="29"/>
      <c r="E31" s="30"/>
      <c r="F31" s="30"/>
      <c r="G31" s="25">
        <v>23</v>
      </c>
      <c r="K31" s="1">
        <f>IF(D31=0,0,IF(D31&lt;100,IF(C31=0,0,IF(C31=1,30,IF(C31=2,50,C31*10+30)))))</f>
        <v>0</v>
      </c>
      <c r="L31" s="1">
        <f>IF(D31&lt;500,IF(D31&gt;99,D31/D31*C31,0),0)</f>
        <v>0</v>
      </c>
      <c r="M31" s="1">
        <f>IF(D31&lt;1100,IF(D31&gt;499,D31/D31*C31,0),0)</f>
        <v>0</v>
      </c>
      <c r="N31" s="1">
        <f>IF(1099&lt;D31,D31/100*12*C31,0)</f>
        <v>0</v>
      </c>
    </row>
    <row r="32" spans="2:14" ht="12.75" hidden="1">
      <c r="B32" s="1">
        <f>C32*D32</f>
        <v>0</v>
      </c>
      <c r="C32" s="28"/>
      <c r="D32" s="29"/>
      <c r="E32" s="30"/>
      <c r="F32" s="30"/>
      <c r="G32" s="25">
        <v>24</v>
      </c>
      <c r="K32" s="1">
        <f>IF(D32=0,0,IF(D32&lt;100,IF(C32=0,0,IF(C32=1,30,IF(C32=2,50,C32*10+30)))))</f>
        <v>0</v>
      </c>
      <c r="L32" s="1">
        <f>IF(D32&lt;500,IF(D32&gt;99,D32/D32*C32,0),0)</f>
        <v>0</v>
      </c>
      <c r="M32" s="1">
        <f>IF(D32&lt;1100,IF(D32&gt;499,D32/D32*C32,0),0)</f>
        <v>0</v>
      </c>
      <c r="N32" s="1">
        <f>IF(1099&lt;D32,D32/100*12*C32,0)</f>
        <v>0</v>
      </c>
    </row>
    <row r="33" spans="2:14" ht="12.75" hidden="1">
      <c r="B33" s="1">
        <f>C33*D33</f>
        <v>0</v>
      </c>
      <c r="C33" s="28"/>
      <c r="D33" s="29"/>
      <c r="E33" s="30"/>
      <c r="F33" s="30"/>
      <c r="G33" s="25">
        <v>25</v>
      </c>
      <c r="K33" s="1">
        <f>IF(D33=0,0,IF(D33&lt;100,IF(C33=0,0,IF(C33=1,30,IF(C33=2,50,C33*10+30)))))</f>
        <v>0</v>
      </c>
      <c r="L33" s="1">
        <f>IF(D33&lt;500,IF(D33&gt;99,D33/D33*C33,0),0)</f>
        <v>0</v>
      </c>
      <c r="M33" s="1">
        <f>IF(D33&lt;1100,IF(D33&gt;499,D33/D33*C33,0),0)</f>
        <v>0</v>
      </c>
      <c r="N33" s="1">
        <f>IF(1099&lt;D33,D33/100*12*C33,0)</f>
        <v>0</v>
      </c>
    </row>
    <row r="34" spans="2:14" ht="12.75" hidden="1">
      <c r="B34" s="1">
        <f>C34*D34</f>
        <v>0</v>
      </c>
      <c r="C34" s="28"/>
      <c r="D34" s="29"/>
      <c r="E34" s="30"/>
      <c r="F34" s="30"/>
      <c r="G34" s="25">
        <v>26</v>
      </c>
      <c r="K34" s="1">
        <f>IF(D34=0,0,IF(D34&lt;100,IF(C34=0,0,IF(C34=1,30,IF(C34=2,50,C34*10+30)))))</f>
        <v>0</v>
      </c>
      <c r="L34" s="1">
        <f>IF(D34&lt;500,IF(D34&gt;99,D34/D34*C34,0),0)</f>
        <v>0</v>
      </c>
      <c r="M34" s="1">
        <f>IF(D34&lt;1100,IF(D34&gt;499,D34/D34*C34,0),0)</f>
        <v>0</v>
      </c>
      <c r="N34" s="1">
        <f>IF(1099&lt;D34,D34/100*12*C34,0)</f>
        <v>0</v>
      </c>
    </row>
    <row r="35" spans="2:14" ht="12.75" hidden="1">
      <c r="B35" s="1">
        <f>C35*D35</f>
        <v>0</v>
      </c>
      <c r="C35" s="28"/>
      <c r="D35" s="29"/>
      <c r="E35" s="30"/>
      <c r="F35" s="30"/>
      <c r="G35" s="25">
        <v>27</v>
      </c>
      <c r="K35" s="1">
        <f>IF(D35=0,0,IF(D35&lt;100,IF(C35=0,0,IF(C35=1,30,IF(C35=2,50,C35*10+30)))))</f>
        <v>0</v>
      </c>
      <c r="L35" s="1">
        <f>IF(D35&lt;500,IF(D35&gt;99,D35/D35*C35,0),0)</f>
        <v>0</v>
      </c>
      <c r="M35" s="1">
        <f>IF(D35&lt;1100,IF(D35&gt;499,D35/D35*C35,0),0)</f>
        <v>0</v>
      </c>
      <c r="N35" s="1">
        <f>IF(1099&lt;D35,D35/100*12*C35,0)</f>
        <v>0</v>
      </c>
    </row>
    <row r="36" spans="2:14" ht="12.75" hidden="1">
      <c r="B36" s="1">
        <f>C36*D36</f>
        <v>0</v>
      </c>
      <c r="C36" s="28"/>
      <c r="D36" s="29"/>
      <c r="E36" s="30"/>
      <c r="F36" s="30"/>
      <c r="G36" s="25">
        <v>28</v>
      </c>
      <c r="K36" s="1">
        <f>IF(D36=0,0,IF(D36&lt;100,IF(C36=0,0,IF(C36=1,30,IF(C36=2,50,C36*10+30)))))</f>
        <v>0</v>
      </c>
      <c r="L36" s="1">
        <f>IF(D36&lt;500,IF(D36&gt;99,D36/D36*C36,0),0)</f>
        <v>0</v>
      </c>
      <c r="M36" s="1">
        <f>IF(D36&lt;1100,IF(D36&gt;499,D36/D36*C36,0),0)</f>
        <v>0</v>
      </c>
      <c r="N36" s="1">
        <f>IF(1099&lt;D36,D36/100*12*C36,0)</f>
        <v>0</v>
      </c>
    </row>
    <row r="37" spans="2:14" ht="12.75" hidden="1">
      <c r="B37" s="1">
        <f>C37*D37</f>
        <v>0</v>
      </c>
      <c r="C37" s="28"/>
      <c r="D37" s="29"/>
      <c r="E37" s="30"/>
      <c r="F37" s="30"/>
      <c r="G37" s="25">
        <v>29</v>
      </c>
      <c r="K37" s="1">
        <f>IF(D37=0,0,IF(D37&lt;100,IF(C37=0,0,IF(C37=1,30,IF(C37=2,50,C37*10+30)))))</f>
        <v>0</v>
      </c>
      <c r="L37" s="1">
        <f>IF(D37&lt;500,IF(D37&gt;99,D37/D37*C37,0),0)</f>
        <v>0</v>
      </c>
      <c r="M37" s="1">
        <f>IF(D37&lt;1100,IF(D37&gt;499,D37/D37*C37,0),0)</f>
        <v>0</v>
      </c>
      <c r="N37" s="1">
        <f>IF(1099&lt;D37,D37/100*12*C37,0)</f>
        <v>0</v>
      </c>
    </row>
    <row r="38" spans="2:14" ht="12.75" hidden="1">
      <c r="B38" s="1">
        <f>C38*D38</f>
        <v>0</v>
      </c>
      <c r="C38" s="28"/>
      <c r="D38" s="29"/>
      <c r="E38" s="30"/>
      <c r="F38" s="30"/>
      <c r="G38" s="25">
        <v>30</v>
      </c>
      <c r="K38" s="1">
        <f>IF(D38=0,0,IF(D38&lt;100,IF(C38=0,0,IF(C38=1,30,IF(C38=2,50,C38*10+30)))))</f>
        <v>0</v>
      </c>
      <c r="L38" s="1">
        <f>IF(D38&lt;500,IF(D38&gt;99,D38/D38*C38,0),0)</f>
        <v>0</v>
      </c>
      <c r="M38" s="1">
        <f>IF(D38&lt;1100,IF(D38&gt;499,D38/D38*C38,0),0)</f>
        <v>0</v>
      </c>
      <c r="N38" s="1">
        <f>IF(1099&lt;D38,D38/100*12*C38,0)</f>
        <v>0</v>
      </c>
    </row>
    <row r="39" spans="2:14" ht="12.75" hidden="1">
      <c r="B39" s="1">
        <f>C39*D39</f>
        <v>0</v>
      </c>
      <c r="C39" s="28"/>
      <c r="D39" s="29"/>
      <c r="E39" s="30"/>
      <c r="F39" s="30"/>
      <c r="G39" s="25">
        <v>31</v>
      </c>
      <c r="K39" s="1">
        <f>IF(D39=0,0,IF(D39&lt;100,IF(C39=0,0,IF(C39=1,30,IF(C39=2,50,C39*10+30)))))</f>
        <v>0</v>
      </c>
      <c r="L39" s="1">
        <f>IF(D39&lt;500,IF(D39&gt;99,D39/D39*C39,0),0)</f>
        <v>0</v>
      </c>
      <c r="M39" s="1">
        <f>IF(D39&lt;1100,IF(D39&gt;499,D39/D39*C39,0),0)</f>
        <v>0</v>
      </c>
      <c r="N39" s="1">
        <f>IF(1099&lt;D39,D39/100*12*C39,0)</f>
        <v>0</v>
      </c>
    </row>
    <row r="40" spans="2:7" ht="12.75" customHeight="1" hidden="1">
      <c r="B40" s="31" t="s">
        <v>22</v>
      </c>
      <c r="C40" s="32"/>
      <c r="D40" s="33">
        <v>150</v>
      </c>
      <c r="E40" s="33">
        <f>D40*C40</f>
        <v>0</v>
      </c>
      <c r="F40" s="33" t="s">
        <v>23</v>
      </c>
      <c r="G40" s="34" t="s">
        <v>24</v>
      </c>
    </row>
    <row r="41" spans="2:7" ht="12.75" hidden="1">
      <c r="B41" s="35" t="str">
        <f>IF(G47&gt;0,"надбавка за экспресс-доставку,р.:"," ")</f>
        <v> </v>
      </c>
      <c r="C41" s="36"/>
      <c r="D41" s="37">
        <v>300</v>
      </c>
      <c r="E41" s="37">
        <f>D41*C41</f>
        <v>0</v>
      </c>
      <c r="F41" s="37" t="s">
        <v>25</v>
      </c>
      <c r="G41" s="34"/>
    </row>
    <row r="42" spans="2:7" ht="12.75" customHeight="1" hidden="1">
      <c r="B42" s="38" t="str">
        <f>IF(G47&gt;0,C47+C48,"0")</f>
        <v>0</v>
      </c>
      <c r="C42" s="39"/>
      <c r="D42" s="30">
        <v>250</v>
      </c>
      <c r="E42" s="30">
        <f>D42*C42</f>
        <v>0</v>
      </c>
      <c r="F42" s="30" t="s">
        <v>23</v>
      </c>
      <c r="G42" s="40" t="s">
        <v>26</v>
      </c>
    </row>
    <row r="43" spans="2:7" ht="12.75" hidden="1">
      <c r="B43" s="38"/>
      <c r="C43" s="41"/>
      <c r="D43" s="25">
        <v>510</v>
      </c>
      <c r="E43" s="25">
        <f>D43*C43</f>
        <v>0</v>
      </c>
      <c r="F43" s="25" t="s">
        <v>27</v>
      </c>
      <c r="G43" s="40"/>
    </row>
    <row r="44" spans="2:7" ht="12.75" hidden="1">
      <c r="B44" s="42" t="str">
        <f>IF(C40+C41+C42+C43&gt;0,IF(G47&gt;0,"Согласуйте время даты доставки"," ")," ")</f>
        <v> </v>
      </c>
      <c r="C44" s="43"/>
      <c r="D44" s="37">
        <v>100</v>
      </c>
      <c r="E44" s="37">
        <f>IF(C44&lt;1,0,H44)</f>
        <v>0</v>
      </c>
      <c r="F44" s="37" t="s">
        <v>28</v>
      </c>
      <c r="G44" s="40"/>
    </row>
    <row r="45" spans="1:14" ht="12.75">
      <c r="A45" s="1" t="s">
        <v>29</v>
      </c>
      <c r="B45" s="44" t="s">
        <v>30</v>
      </c>
      <c r="C45" s="45">
        <f>SUM(C9:C39)</f>
        <v>0</v>
      </c>
      <c r="D45" s="45"/>
      <c r="E45" s="46" t="s">
        <v>31</v>
      </c>
      <c r="F45" s="47">
        <f>WEEKDAY(D7)</f>
        <v>7</v>
      </c>
      <c r="G45" s="48">
        <f>IF(F45=2,18,IF(F45=3,17,(IF(F45=4,16,(IF(F45=5,15,IF(F45=6,14,(IF(F45=7,20,IF(F45=1,19))))))))))</f>
        <v>20</v>
      </c>
      <c r="K45" s="1">
        <f>SUM(K9:K44)</f>
        <v>0</v>
      </c>
      <c r="L45" s="1">
        <f>SUM(L9:L44)</f>
        <v>0</v>
      </c>
      <c r="M45" s="1">
        <f>SUM(M9:M44)</f>
        <v>0</v>
      </c>
      <c r="N45" s="1">
        <f>SUM(N9:N44)</f>
        <v>0</v>
      </c>
    </row>
    <row r="46" spans="1:7" ht="12.75">
      <c r="A46" s="49" t="s">
        <v>32</v>
      </c>
      <c r="B46" s="50" t="s">
        <v>32</v>
      </c>
      <c r="C46" s="51">
        <f>SUM(B9:B39)</f>
        <v>0</v>
      </c>
      <c r="D46" s="51"/>
      <c r="E46" s="52" t="s">
        <v>33</v>
      </c>
      <c r="F46" s="53" t="s">
        <v>34</v>
      </c>
      <c r="G46" s="53"/>
    </row>
    <row r="47" spans="1:7" ht="18" customHeight="1">
      <c r="A47" s="54" t="s">
        <v>35</v>
      </c>
      <c r="B47" s="55" t="s">
        <v>35</v>
      </c>
      <c r="C47" s="56">
        <f>SUM(O9:O28)</f>
        <v>0</v>
      </c>
      <c r="D47" s="56"/>
      <c r="E47" s="57" t="s">
        <v>33</v>
      </c>
      <c r="F47" s="58" t="s">
        <v>36</v>
      </c>
      <c r="G47" s="59"/>
    </row>
    <row r="48" spans="1:7" ht="18" customHeight="1">
      <c r="A48" s="60" t="s">
        <v>37</v>
      </c>
      <c r="B48" s="61" t="str">
        <f>IF(E4&gt;0,"Доставка до подъезда","без доставки")</f>
        <v>без доставки</v>
      </c>
      <c r="C48" s="62">
        <f>IF(B48="без доставки",0,350)</f>
        <v>0</v>
      </c>
      <c r="D48" s="62"/>
      <c r="E48" s="63" t="s">
        <v>33</v>
      </c>
      <c r="F48" s="58" t="s">
        <v>38</v>
      </c>
      <c r="G48" s="59"/>
    </row>
    <row r="49" spans="2:7" ht="21.75" customHeight="1">
      <c r="B49" s="64" t="s">
        <v>39</v>
      </c>
      <c r="C49" s="65">
        <f>C46+C47+C48+B42</f>
        <v>0</v>
      </c>
      <c r="D49" s="65"/>
      <c r="E49" s="65"/>
      <c r="F49" s="53" t="s">
        <v>40</v>
      </c>
      <c r="G49" s="66"/>
    </row>
    <row r="50" spans="2:7" ht="12.75" hidden="1">
      <c r="B50" s="67"/>
      <c r="C50" s="68"/>
      <c r="D50" s="68"/>
      <c r="E50" s="68"/>
      <c r="F50" s="68" t="s">
        <v>41</v>
      </c>
      <c r="G50" s="69"/>
    </row>
    <row r="51" spans="2:7" ht="12.75" hidden="1">
      <c r="B51" s="70" t="s">
        <v>42</v>
      </c>
      <c r="C51" s="70"/>
      <c r="D51" s="70"/>
      <c r="E51" s="70"/>
      <c r="F51" s="68" t="s">
        <v>41</v>
      </c>
      <c r="G51" s="69"/>
    </row>
    <row r="52" spans="2:7" ht="12.75" hidden="1">
      <c r="B52" s="71" t="s">
        <v>43</v>
      </c>
      <c r="C52" s="72"/>
      <c r="D52" s="72"/>
      <c r="E52" s="73"/>
      <c r="F52" s="74" t="s">
        <v>41</v>
      </c>
      <c r="G52" s="75"/>
    </row>
    <row r="53" spans="2:7" ht="12.75" hidden="1">
      <c r="B53" s="76" t="s">
        <v>44</v>
      </c>
      <c r="C53" s="77"/>
      <c r="D53" s="77" t="s">
        <v>45</v>
      </c>
      <c r="E53" s="78"/>
      <c r="F53" s="79" t="s">
        <v>46</v>
      </c>
      <c r="G53" s="80">
        <f>C49-G49-G50-G52-G51</f>
        <v>0</v>
      </c>
    </row>
    <row r="54" spans="2:7" ht="12.75">
      <c r="B54" s="81" t="s">
        <v>47</v>
      </c>
      <c r="C54" s="82" t="s">
        <v>48</v>
      </c>
      <c r="D54" s="83"/>
      <c r="E54" s="84" t="s">
        <v>49</v>
      </c>
      <c r="F54" s="85"/>
      <c r="G54" s="85"/>
    </row>
    <row r="55" ht="12.75">
      <c r="B55" s="3" t="s">
        <v>50</v>
      </c>
    </row>
    <row r="56" ht="12.75">
      <c r="B56" s="1" t="s">
        <v>51</v>
      </c>
    </row>
    <row r="57" ht="12.75">
      <c r="B57" s="1" t="s">
        <v>52</v>
      </c>
    </row>
    <row r="58" ht="12.75">
      <c r="B58" s="81"/>
    </row>
  </sheetData>
  <sheetProtection selectLockedCells="1" selectUnlockedCells="1"/>
  <mergeCells count="15">
    <mergeCell ref="E2:F2"/>
    <mergeCell ref="E3:F3"/>
    <mergeCell ref="E4:F4"/>
    <mergeCell ref="E5:F5"/>
    <mergeCell ref="H7:H8"/>
    <mergeCell ref="I7:I8"/>
    <mergeCell ref="J7:J8"/>
    <mergeCell ref="G40:G41"/>
    <mergeCell ref="G42:G44"/>
    <mergeCell ref="C45:D45"/>
    <mergeCell ref="C46:D46"/>
    <mergeCell ref="C47:D47"/>
    <mergeCell ref="C48:D48"/>
    <mergeCell ref="C49:E49"/>
    <mergeCell ref="B51:E51"/>
  </mergeCells>
  <hyperlinks>
    <hyperlink ref="G1" r:id="rId1" display="vse-ikejno@mail.ru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Румянцева</cp:lastModifiedBy>
  <dcterms:modified xsi:type="dcterms:W3CDTF">2014-07-03T06:30:09Z</dcterms:modified>
  <cp:category/>
  <cp:version/>
  <cp:contentType/>
  <cp:contentStatus/>
  <cp:revision>5</cp:revision>
</cp:coreProperties>
</file>